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0"/>
  </bookViews>
  <sheets>
    <sheet name="管护费计划明细表" sheetId="1" r:id="rId1"/>
    <sheet name="Sheet2" sheetId="2" r:id="rId2"/>
    <sheet name="Sheet3" sheetId="3" r:id="rId3"/>
  </sheets>
  <definedNames>
    <definedName name="_xlnm.Print_Titles" localSheetId="0">'管护费计划明细表'!$1:$2</definedName>
  </definedNames>
  <calcPr fullCalcOnLoad="1"/>
</workbook>
</file>

<file path=xl/sharedStrings.xml><?xml version="1.0" encoding="utf-8"?>
<sst xmlns="http://schemas.openxmlformats.org/spreadsheetml/2006/main" count="59" uniqueCount="47">
  <si>
    <t>明细措施名称</t>
  </si>
  <si>
    <t>工程名称</t>
  </si>
  <si>
    <t>主要建设内容</t>
  </si>
  <si>
    <t>单位</t>
  </si>
  <si>
    <t>任务量</t>
  </si>
  <si>
    <t>造价（万元）</t>
  </si>
  <si>
    <t>投资来源（万元）</t>
  </si>
  <si>
    <t>430529101</t>
  </si>
  <si>
    <t>工程量</t>
  </si>
  <si>
    <t xml:space="preserve">人工
工日
(个)
</t>
  </si>
  <si>
    <t>合计</t>
  </si>
  <si>
    <t>其中：材料费</t>
  </si>
  <si>
    <t>其中：设备费</t>
  </si>
  <si>
    <t>其中：机械费</t>
  </si>
  <si>
    <t>其中：人工费</t>
  </si>
  <si>
    <t>财政
资金</t>
  </si>
  <si>
    <t>自筹现金及以物折资</t>
  </si>
  <si>
    <t>投劳
折资</t>
  </si>
  <si>
    <t xml:space="preserve">其它
资金
</t>
  </si>
  <si>
    <t>土石方（方）</t>
  </si>
  <si>
    <t>浆砌石（方）</t>
  </si>
  <si>
    <t>砼及钢筋砼</t>
  </si>
  <si>
    <t>总计:</t>
  </si>
  <si>
    <t>水利措施</t>
  </si>
  <si>
    <t>公里</t>
  </si>
  <si>
    <t xml:space="preserve">  灌排渠系</t>
  </si>
  <si>
    <t xml:space="preserve">    衬砌渠道</t>
  </si>
  <si>
    <t>QG01</t>
  </si>
  <si>
    <t>新修渠道BH=0.4*0.4，三面现浇砼硬化</t>
  </si>
  <si>
    <t>新修渠道BH=0.3*0.4，三面现浇砼硬化</t>
  </si>
  <si>
    <t xml:space="preserve">  小型蓄排水工程</t>
  </si>
  <si>
    <t>座</t>
  </si>
  <si>
    <t xml:space="preserve">        EX01</t>
  </si>
  <si>
    <t>山塘清淤、坝体砼硬化防渗</t>
  </si>
  <si>
    <t>农业措施</t>
  </si>
  <si>
    <t>机耕道</t>
  </si>
  <si>
    <t>JS01</t>
  </si>
  <si>
    <t>岩口镇马头山村渠道</t>
  </si>
  <si>
    <t>QG02</t>
  </si>
  <si>
    <t xml:space="preserve">    加固</t>
  </si>
  <si>
    <t>北山镇大院村山塘</t>
  </si>
  <si>
    <t>JS02</t>
  </si>
  <si>
    <t>岩口镇温里村机耕道</t>
  </si>
  <si>
    <t>新修砂石路面机耕道，局部浆砌石挡土墙</t>
  </si>
  <si>
    <t>隆回县2015、2016年土地治理项目工程管护费使用计划明细表</t>
  </si>
  <si>
    <t>滩头镇双江村上兴机耕道</t>
  </si>
  <si>
    <t>高坪镇堂下桥村电排渠道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</si>
</sst>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\-0.00;;"/>
    <numFmt numFmtId="178" formatCode="0_ ;\-0;;"/>
    <numFmt numFmtId="179" formatCode="0.00_);[Red]\(0.00\)"/>
    <numFmt numFmtId="180" formatCode="0_ "/>
    <numFmt numFmtId="181" formatCode="0_);[Red]\(0\)"/>
    <numFmt numFmtId="182" formatCode="0;_尀"/>
    <numFmt numFmtId="183" formatCode="#,##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Zeros="0" tabSelected="1" zoomScaleSheetLayoutView="100" zoomScalePageLayoutView="0" workbookViewId="0" topLeftCell="A1">
      <selection activeCell="C11" sqref="C11"/>
    </sheetView>
  </sheetViews>
  <sheetFormatPr defaultColWidth="8.00390625" defaultRowHeight="14.25" customHeight="1"/>
  <cols>
    <col min="1" max="1" width="14.421875" style="1" customWidth="1"/>
    <col min="2" max="2" width="14.8515625" style="1" customWidth="1"/>
    <col min="3" max="3" width="21.00390625" style="1" customWidth="1"/>
    <col min="4" max="4" width="17.7109375" style="1" customWidth="1"/>
    <col min="5" max="5" width="4.421875" style="1" customWidth="1"/>
    <col min="6" max="6" width="5.8515625" style="1" customWidth="1"/>
    <col min="7" max="7" width="5.421875" style="1" customWidth="1"/>
    <col min="8" max="8" width="5.57421875" style="1" customWidth="1"/>
    <col min="9" max="9" width="5.421875" style="1" customWidth="1"/>
    <col min="10" max="11" width="5.57421875" style="1" customWidth="1"/>
    <col min="12" max="12" width="6.140625" style="1" customWidth="1"/>
    <col min="13" max="13" width="5.8515625" style="1" customWidth="1"/>
    <col min="14" max="14" width="4.7109375" style="1" customWidth="1"/>
    <col min="15" max="15" width="4.421875" style="1" customWidth="1"/>
    <col min="16" max="16" width="6.28125" style="2" customWidth="1"/>
    <col min="17" max="17" width="5.57421875" style="2" customWidth="1"/>
    <col min="18" max="18" width="5.7109375" style="2" customWidth="1"/>
    <col min="19" max="19" width="6.421875" style="2" customWidth="1"/>
    <col min="20" max="16384" width="8.00390625" style="1" customWidth="1"/>
  </cols>
  <sheetData>
    <row r="1" spans="1:19" ht="46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6.25" customHeight="1">
      <c r="A2" s="26"/>
      <c r="B2" s="27"/>
      <c r="C2" s="26"/>
      <c r="D2" s="27"/>
      <c r="E2" s="28"/>
      <c r="F2" s="27"/>
      <c r="G2" s="27"/>
      <c r="H2" s="27"/>
      <c r="I2" s="27"/>
      <c r="J2" s="3"/>
      <c r="K2" s="29"/>
      <c r="L2" s="30"/>
      <c r="M2" s="26"/>
      <c r="N2" s="27"/>
      <c r="O2" s="27"/>
      <c r="P2" s="28"/>
      <c r="Q2" s="21"/>
      <c r="R2" s="31"/>
      <c r="S2" s="32"/>
    </row>
    <row r="3" spans="1:19" ht="22.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4"/>
      <c r="H3" s="34"/>
      <c r="I3" s="34"/>
      <c r="J3" s="34"/>
      <c r="K3" s="33" t="s">
        <v>6</v>
      </c>
      <c r="L3" s="33" t="s">
        <v>7</v>
      </c>
      <c r="M3" s="34"/>
      <c r="N3" s="34"/>
      <c r="O3" s="34"/>
      <c r="P3" s="33" t="s">
        <v>8</v>
      </c>
      <c r="Q3" s="34"/>
      <c r="R3" s="34"/>
      <c r="S3" s="33" t="s">
        <v>9</v>
      </c>
    </row>
    <row r="4" spans="1:19" ht="35.25" customHeight="1">
      <c r="A4" s="34"/>
      <c r="B4" s="34"/>
      <c r="C4" s="34"/>
      <c r="D4" s="34"/>
      <c r="E4" s="3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10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34"/>
    </row>
    <row r="5" spans="1:19" ht="27.75" customHeight="1">
      <c r="A5" s="4" t="s">
        <v>22</v>
      </c>
      <c r="B5" s="5"/>
      <c r="C5" s="6"/>
      <c r="D5" s="4"/>
      <c r="E5" s="4"/>
      <c r="F5" s="7">
        <f>F6+F14</f>
        <v>45</v>
      </c>
      <c r="G5" s="7">
        <f aca="true" t="shared" si="0" ref="G5:S5">G6+G14</f>
        <v>24.4</v>
      </c>
      <c r="H5" s="7">
        <f t="shared" si="0"/>
        <v>0</v>
      </c>
      <c r="I5" s="7">
        <f t="shared" si="0"/>
        <v>7.470000000000001</v>
      </c>
      <c r="J5" s="7">
        <f t="shared" si="0"/>
        <v>13.129999999999999</v>
      </c>
      <c r="K5" s="7">
        <f t="shared" si="0"/>
        <v>45</v>
      </c>
      <c r="L5" s="7">
        <f t="shared" si="0"/>
        <v>45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16">
        <f t="shared" si="0"/>
        <v>1487</v>
      </c>
      <c r="Q5" s="16">
        <f t="shared" si="0"/>
        <v>1451.2</v>
      </c>
      <c r="R5" s="16">
        <f t="shared" si="0"/>
        <v>183</v>
      </c>
      <c r="S5" s="16">
        <f t="shared" si="0"/>
        <v>2369.3554987212274</v>
      </c>
    </row>
    <row r="6" spans="1:19" ht="27.75" customHeight="1">
      <c r="A6" s="5" t="s">
        <v>23</v>
      </c>
      <c r="B6" s="5"/>
      <c r="C6" s="5"/>
      <c r="D6" s="4" t="s">
        <v>24</v>
      </c>
      <c r="E6" s="7">
        <f>E7</f>
        <v>0.75</v>
      </c>
      <c r="F6" s="7">
        <f>SUM(F7,F11)</f>
        <v>25</v>
      </c>
      <c r="G6" s="7">
        <f aca="true" t="shared" si="1" ref="G6:S6">SUM(G7,G11)</f>
        <v>14.4</v>
      </c>
      <c r="H6" s="7">
        <f t="shared" si="1"/>
        <v>0</v>
      </c>
      <c r="I6" s="7">
        <f t="shared" si="1"/>
        <v>3.47</v>
      </c>
      <c r="J6" s="7">
        <f t="shared" si="1"/>
        <v>7.13</v>
      </c>
      <c r="K6" s="7">
        <f t="shared" si="1"/>
        <v>25</v>
      </c>
      <c r="L6" s="7">
        <f t="shared" si="1"/>
        <v>25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16">
        <f t="shared" si="1"/>
        <v>1051</v>
      </c>
      <c r="Q6" s="16">
        <f t="shared" si="1"/>
        <v>144.2</v>
      </c>
      <c r="R6" s="16">
        <f t="shared" si="1"/>
        <v>183</v>
      </c>
      <c r="S6" s="16">
        <f t="shared" si="1"/>
        <v>1123.3554987212276</v>
      </c>
    </row>
    <row r="7" spans="1:19" ht="27.75" customHeight="1">
      <c r="A7" s="5" t="s">
        <v>25</v>
      </c>
      <c r="B7" s="5"/>
      <c r="C7" s="5"/>
      <c r="D7" s="4" t="s">
        <v>24</v>
      </c>
      <c r="E7" s="7">
        <f>E8</f>
        <v>0.75</v>
      </c>
      <c r="F7" s="7">
        <f>SUM(F8)</f>
        <v>22</v>
      </c>
      <c r="G7" s="7">
        <f aca="true" t="shared" si="2" ref="G7:S7">SUM(G8)</f>
        <v>12.6</v>
      </c>
      <c r="H7" s="7">
        <f t="shared" si="2"/>
        <v>0</v>
      </c>
      <c r="I7" s="7">
        <f t="shared" si="2"/>
        <v>3.0700000000000003</v>
      </c>
      <c r="J7" s="7">
        <f t="shared" si="2"/>
        <v>6.33</v>
      </c>
      <c r="K7" s="7">
        <f t="shared" si="2"/>
        <v>22</v>
      </c>
      <c r="L7" s="7">
        <f t="shared" si="2"/>
        <v>22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16">
        <v>106</v>
      </c>
      <c r="Q7" s="16">
        <f t="shared" si="2"/>
        <v>98</v>
      </c>
      <c r="R7" s="16">
        <f t="shared" si="2"/>
        <v>174</v>
      </c>
      <c r="S7" s="16">
        <f t="shared" si="2"/>
        <v>988.3554987212276</v>
      </c>
    </row>
    <row r="8" spans="1:19" ht="27.75" customHeight="1">
      <c r="A8" s="5" t="s">
        <v>26</v>
      </c>
      <c r="B8" s="5"/>
      <c r="C8" s="5"/>
      <c r="D8" s="4" t="s">
        <v>24</v>
      </c>
      <c r="E8" s="7">
        <f aca="true" t="shared" si="3" ref="E8:S8">SUM(E9:E10)</f>
        <v>0.75</v>
      </c>
      <c r="F8" s="7">
        <f t="shared" si="3"/>
        <v>22</v>
      </c>
      <c r="G8" s="7">
        <f t="shared" si="3"/>
        <v>12.6</v>
      </c>
      <c r="H8" s="7">
        <f t="shared" si="3"/>
        <v>0</v>
      </c>
      <c r="I8" s="7">
        <f t="shared" si="3"/>
        <v>3.0700000000000003</v>
      </c>
      <c r="J8" s="7">
        <f t="shared" si="3"/>
        <v>6.33</v>
      </c>
      <c r="K8" s="7">
        <f t="shared" si="3"/>
        <v>22</v>
      </c>
      <c r="L8" s="7">
        <f t="shared" si="3"/>
        <v>22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16">
        <f t="shared" si="3"/>
        <v>106</v>
      </c>
      <c r="Q8" s="16">
        <f t="shared" si="3"/>
        <v>98</v>
      </c>
      <c r="R8" s="16">
        <f t="shared" si="3"/>
        <v>174</v>
      </c>
      <c r="S8" s="16">
        <f t="shared" si="3"/>
        <v>988.3554987212276</v>
      </c>
    </row>
    <row r="9" spans="1:19" ht="27.75" customHeight="1">
      <c r="A9" s="4" t="s">
        <v>27</v>
      </c>
      <c r="B9" s="5" t="s">
        <v>37</v>
      </c>
      <c r="C9" s="5" t="s">
        <v>28</v>
      </c>
      <c r="D9" s="4" t="s">
        <v>24</v>
      </c>
      <c r="E9" s="7">
        <v>0.38</v>
      </c>
      <c r="F9" s="7">
        <v>14</v>
      </c>
      <c r="G9" s="8">
        <v>7.8</v>
      </c>
      <c r="H9" s="8"/>
      <c r="I9" s="8">
        <f>F9-G9-J9</f>
        <v>2</v>
      </c>
      <c r="J9" s="8">
        <f>F9*0.3</f>
        <v>4.2</v>
      </c>
      <c r="K9" s="8">
        <f>F9</f>
        <v>14</v>
      </c>
      <c r="L9" s="8">
        <f>K9</f>
        <v>14</v>
      </c>
      <c r="M9" s="7"/>
      <c r="N9" s="7"/>
      <c r="O9" s="7"/>
      <c r="P9" s="17">
        <v>69</v>
      </c>
      <c r="Q9" s="17">
        <v>98</v>
      </c>
      <c r="R9" s="17">
        <v>58</v>
      </c>
      <c r="S9" s="22">
        <f>J9*10000/62.56</f>
        <v>671.3554987212276</v>
      </c>
    </row>
    <row r="10" spans="1:19" ht="27.75" customHeight="1">
      <c r="A10" s="4" t="s">
        <v>38</v>
      </c>
      <c r="B10" s="5" t="s">
        <v>46</v>
      </c>
      <c r="C10" s="5" t="s">
        <v>29</v>
      </c>
      <c r="D10" s="4" t="s">
        <v>24</v>
      </c>
      <c r="E10" s="7">
        <v>0.37</v>
      </c>
      <c r="F10" s="7">
        <v>8</v>
      </c>
      <c r="G10" s="8">
        <v>4.8</v>
      </c>
      <c r="H10" s="8"/>
      <c r="I10" s="8">
        <v>1.07</v>
      </c>
      <c r="J10" s="8">
        <v>2.13</v>
      </c>
      <c r="K10" s="8">
        <v>8</v>
      </c>
      <c r="L10" s="8">
        <v>8</v>
      </c>
      <c r="M10" s="7"/>
      <c r="N10" s="7"/>
      <c r="O10" s="7"/>
      <c r="P10" s="17">
        <v>37</v>
      </c>
      <c r="Q10" s="17"/>
      <c r="R10" s="17">
        <v>116</v>
      </c>
      <c r="S10" s="22">
        <v>317</v>
      </c>
    </row>
    <row r="11" spans="1:19" ht="27.75" customHeight="1">
      <c r="A11" s="5" t="s">
        <v>30</v>
      </c>
      <c r="B11" s="5"/>
      <c r="C11" s="5"/>
      <c r="D11" s="4" t="s">
        <v>31</v>
      </c>
      <c r="E11" s="4">
        <v>1</v>
      </c>
      <c r="F11" s="9">
        <f>F12</f>
        <v>3</v>
      </c>
      <c r="G11" s="9">
        <f aca="true" t="shared" si="4" ref="G11:S11">G12</f>
        <v>1.8</v>
      </c>
      <c r="H11" s="9">
        <f t="shared" si="4"/>
        <v>0</v>
      </c>
      <c r="I11" s="9">
        <f t="shared" si="4"/>
        <v>0.4</v>
      </c>
      <c r="J11" s="9">
        <f t="shared" si="4"/>
        <v>0.8</v>
      </c>
      <c r="K11" s="9">
        <f t="shared" si="4"/>
        <v>3</v>
      </c>
      <c r="L11" s="9">
        <f t="shared" si="4"/>
        <v>3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11">
        <f t="shared" si="4"/>
        <v>945</v>
      </c>
      <c r="Q11" s="11">
        <f t="shared" si="4"/>
        <v>46.2</v>
      </c>
      <c r="R11" s="11">
        <f t="shared" si="4"/>
        <v>9</v>
      </c>
      <c r="S11" s="11">
        <f t="shared" si="4"/>
        <v>135</v>
      </c>
    </row>
    <row r="12" spans="1:19" ht="27.75" customHeight="1">
      <c r="A12" s="5" t="s">
        <v>39</v>
      </c>
      <c r="B12" s="5"/>
      <c r="C12" s="5"/>
      <c r="D12" s="4" t="s">
        <v>31</v>
      </c>
      <c r="E12" s="4">
        <v>1</v>
      </c>
      <c r="F12" s="9">
        <f>F13</f>
        <v>3</v>
      </c>
      <c r="G12" s="9">
        <f aca="true" t="shared" si="5" ref="G12:S12">G13</f>
        <v>1.8</v>
      </c>
      <c r="H12" s="9">
        <f t="shared" si="5"/>
        <v>0</v>
      </c>
      <c r="I12" s="9">
        <f t="shared" si="5"/>
        <v>0.4</v>
      </c>
      <c r="J12" s="9">
        <f t="shared" si="5"/>
        <v>0.8</v>
      </c>
      <c r="K12" s="9">
        <f t="shared" si="5"/>
        <v>3</v>
      </c>
      <c r="L12" s="9">
        <f t="shared" si="5"/>
        <v>3</v>
      </c>
      <c r="M12" s="9">
        <f t="shared" si="5"/>
        <v>0</v>
      </c>
      <c r="N12" s="9">
        <f t="shared" si="5"/>
        <v>0</v>
      </c>
      <c r="O12" s="9">
        <f t="shared" si="5"/>
        <v>0</v>
      </c>
      <c r="P12" s="11">
        <f t="shared" si="5"/>
        <v>945</v>
      </c>
      <c r="Q12" s="11">
        <f t="shared" si="5"/>
        <v>46.2</v>
      </c>
      <c r="R12" s="11">
        <f t="shared" si="5"/>
        <v>9</v>
      </c>
      <c r="S12" s="11">
        <f t="shared" si="5"/>
        <v>135</v>
      </c>
    </row>
    <row r="13" spans="1:19" ht="27.75" customHeight="1">
      <c r="A13" s="5" t="s">
        <v>32</v>
      </c>
      <c r="B13" s="5" t="s">
        <v>40</v>
      </c>
      <c r="C13" s="10" t="s">
        <v>33</v>
      </c>
      <c r="D13" s="4" t="s">
        <v>31</v>
      </c>
      <c r="E13" s="4">
        <v>1</v>
      </c>
      <c r="F13" s="9">
        <v>3</v>
      </c>
      <c r="G13" s="9">
        <v>1.8</v>
      </c>
      <c r="H13" s="11"/>
      <c r="I13" s="9">
        <v>0.4</v>
      </c>
      <c r="J13" s="9">
        <v>0.8</v>
      </c>
      <c r="K13" s="9">
        <v>3</v>
      </c>
      <c r="L13" s="9">
        <v>3</v>
      </c>
      <c r="M13" s="9"/>
      <c r="N13" s="9"/>
      <c r="O13" s="9"/>
      <c r="P13" s="11">
        <v>945</v>
      </c>
      <c r="Q13" s="11">
        <v>46.2</v>
      </c>
      <c r="R13" s="11">
        <v>9</v>
      </c>
      <c r="S13" s="11">
        <v>135</v>
      </c>
    </row>
    <row r="14" spans="1:19" ht="27.75" customHeight="1">
      <c r="A14" s="5" t="s">
        <v>34</v>
      </c>
      <c r="B14" s="5"/>
      <c r="C14" s="5"/>
      <c r="D14" s="12" t="s">
        <v>24</v>
      </c>
      <c r="E14" s="13">
        <f>SUM(E16:E17)</f>
        <v>0.89</v>
      </c>
      <c r="F14" s="13">
        <v>20</v>
      </c>
      <c r="G14" s="8">
        <v>10</v>
      </c>
      <c r="H14" s="13">
        <v>0</v>
      </c>
      <c r="I14" s="8">
        <v>4</v>
      </c>
      <c r="J14" s="23">
        <v>6</v>
      </c>
      <c r="K14" s="23">
        <v>20</v>
      </c>
      <c r="L14" s="23">
        <v>20</v>
      </c>
      <c r="M14" s="13"/>
      <c r="N14" s="13"/>
      <c r="O14" s="13"/>
      <c r="P14" s="18">
        <v>436</v>
      </c>
      <c r="Q14" s="18">
        <v>1307</v>
      </c>
      <c r="R14" s="18"/>
      <c r="S14" s="18">
        <v>1246</v>
      </c>
    </row>
    <row r="15" spans="1:19" ht="27.75" customHeight="1">
      <c r="A15" s="4" t="s">
        <v>35</v>
      </c>
      <c r="B15" s="5"/>
      <c r="C15" s="5"/>
      <c r="D15" s="12" t="s">
        <v>24</v>
      </c>
      <c r="E15" s="13">
        <f>SUM(E16:E17)</f>
        <v>0.89</v>
      </c>
      <c r="F15" s="8">
        <f aca="true" t="shared" si="6" ref="F15:R15">SUM(F16:F17)</f>
        <v>20</v>
      </c>
      <c r="G15" s="8">
        <f t="shared" si="6"/>
        <v>10.00223463687151</v>
      </c>
      <c r="H15" s="8">
        <f t="shared" si="6"/>
        <v>0</v>
      </c>
      <c r="I15" s="8">
        <f t="shared" si="6"/>
        <v>3.9977653631284897</v>
      </c>
      <c r="J15" s="8">
        <f t="shared" si="6"/>
        <v>6</v>
      </c>
      <c r="K15" s="8">
        <f t="shared" si="6"/>
        <v>20</v>
      </c>
      <c r="L15" s="8">
        <f t="shared" si="6"/>
        <v>20</v>
      </c>
      <c r="M15" s="13">
        <f t="shared" si="6"/>
        <v>0</v>
      </c>
      <c r="N15" s="13">
        <f t="shared" si="6"/>
        <v>0</v>
      </c>
      <c r="O15" s="13">
        <f t="shared" si="6"/>
        <v>0</v>
      </c>
      <c r="P15" s="18">
        <f t="shared" si="6"/>
        <v>335.19553072625695</v>
      </c>
      <c r="Q15" s="18">
        <f t="shared" si="6"/>
        <v>1005.5865921787711</v>
      </c>
      <c r="R15" s="18">
        <f t="shared" si="6"/>
        <v>0</v>
      </c>
      <c r="S15" s="18">
        <v>1246</v>
      </c>
    </row>
    <row r="16" spans="1:19" ht="27.75" customHeight="1">
      <c r="A16" s="4" t="s">
        <v>36</v>
      </c>
      <c r="B16" s="5" t="s">
        <v>45</v>
      </c>
      <c r="C16" s="5" t="s">
        <v>43</v>
      </c>
      <c r="D16" s="12" t="s">
        <v>24</v>
      </c>
      <c r="E16" s="13">
        <v>0.54</v>
      </c>
      <c r="F16" s="8">
        <v>12</v>
      </c>
      <c r="G16" s="8">
        <f>(R16*203+Q16*99.4+P16*0.2)/10000</f>
        <v>6.001340782122906</v>
      </c>
      <c r="H16" s="8"/>
      <c r="I16" s="8">
        <f>F16-G16-J16</f>
        <v>2.3986592178770945</v>
      </c>
      <c r="J16" s="8">
        <f>F16*0.3</f>
        <v>3.5999999999999996</v>
      </c>
      <c r="K16" s="19">
        <f>F16</f>
        <v>12</v>
      </c>
      <c r="L16" s="9">
        <v>12</v>
      </c>
      <c r="M16" s="9"/>
      <c r="N16" s="9"/>
      <c r="O16" s="9"/>
      <c r="P16" s="11">
        <f>300/17.9*K16</f>
        <v>201.11731843575419</v>
      </c>
      <c r="Q16" s="11">
        <f>900/17.9*K16</f>
        <v>603.3519553072626</v>
      </c>
      <c r="R16" s="11"/>
      <c r="S16" s="22">
        <f>J16*10000/62.56</f>
        <v>575.4475703324808</v>
      </c>
    </row>
    <row r="17" spans="1:19" ht="27.75" customHeight="1">
      <c r="A17" s="4" t="s">
        <v>41</v>
      </c>
      <c r="B17" s="5" t="s">
        <v>42</v>
      </c>
      <c r="C17" s="5" t="s">
        <v>43</v>
      </c>
      <c r="D17" s="12" t="s">
        <v>24</v>
      </c>
      <c r="E17" s="13">
        <v>0.35</v>
      </c>
      <c r="F17" s="8">
        <v>8</v>
      </c>
      <c r="G17" s="8">
        <f>(R17*203+Q17*99.4+P17*0.2)/10000</f>
        <v>4.000893854748605</v>
      </c>
      <c r="H17" s="8"/>
      <c r="I17" s="8">
        <f>F17-G17-J17</f>
        <v>1.5991061452513953</v>
      </c>
      <c r="J17" s="8">
        <f>F17*0.3</f>
        <v>2.4</v>
      </c>
      <c r="K17" s="19">
        <f>F17</f>
        <v>8</v>
      </c>
      <c r="L17" s="9">
        <v>8</v>
      </c>
      <c r="M17" s="9"/>
      <c r="N17" s="9"/>
      <c r="O17" s="9"/>
      <c r="P17" s="11">
        <f>300/17.9*K17</f>
        <v>134.0782122905028</v>
      </c>
      <c r="Q17" s="11">
        <f>900/17.9*K17</f>
        <v>402.2346368715084</v>
      </c>
      <c r="R17" s="11"/>
      <c r="S17" s="22">
        <f>J17*10000/62.56</f>
        <v>383.6317135549872</v>
      </c>
    </row>
    <row r="18" spans="6:19" ht="14.25" customHeight="1">
      <c r="F18" s="14"/>
      <c r="G18" s="15"/>
      <c r="H18" s="15"/>
      <c r="I18" s="15"/>
      <c r="J18" s="15"/>
      <c r="K18" s="15"/>
      <c r="L18" s="14"/>
      <c r="M18" s="14"/>
      <c r="N18" s="14"/>
      <c r="O18" s="14"/>
      <c r="P18" s="20"/>
      <c r="Q18" s="20"/>
      <c r="R18" s="20"/>
      <c r="S18" s="20"/>
    </row>
  </sheetData>
  <sheetProtection/>
  <mergeCells count="15">
    <mergeCell ref="S3:S4"/>
    <mergeCell ref="F3:J3"/>
    <mergeCell ref="K3:O3"/>
    <mergeCell ref="P3:R3"/>
    <mergeCell ref="A3:A4"/>
    <mergeCell ref="B3:B4"/>
    <mergeCell ref="C3:C4"/>
    <mergeCell ref="D3:D4"/>
    <mergeCell ref="E3:E4"/>
    <mergeCell ref="A1:S1"/>
    <mergeCell ref="A2:B2"/>
    <mergeCell ref="C2:I2"/>
    <mergeCell ref="K2:L2"/>
    <mergeCell ref="M2:P2"/>
    <mergeCell ref="R2:S2"/>
  </mergeCells>
  <conditionalFormatting sqref="C13">
    <cfRule type="cellIs" priority="1" dxfId="1" operator="lessThanOrEqual" stopIfTrue="1">
      <formula>0.0001</formula>
    </cfRule>
  </conditionalFormatting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scale="82" r:id="rId1"/>
  <headerFooter alignWithMargins="0">
    <oddHeader>&amp;L&amp;12附件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26" sqref="F2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2018-11-14T00:36:02Z</cp:lastPrinted>
  <dcterms:created xsi:type="dcterms:W3CDTF">2016-04-27T10:59:00Z</dcterms:created>
  <dcterms:modified xsi:type="dcterms:W3CDTF">2018-11-14T00:38:12Z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